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Paul\Documents\JDRs\Les Chroniques d'Ilburia\Règles\Aides de jeu\"/>
    </mc:Choice>
  </mc:AlternateContent>
  <xr:revisionPtr revIDLastSave="0" documentId="13_ncr:1_{1569019D-FD93-4610-9061-F2553B5127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éateur" sheetId="1" r:id="rId1"/>
    <sheet name="Config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P8" i="1"/>
  <c r="P7" i="1"/>
  <c r="G18" i="1"/>
  <c r="G19" i="1"/>
  <c r="G17" i="1"/>
  <c r="G16" i="1"/>
  <c r="G15" i="1"/>
  <c r="G14" i="1"/>
  <c r="G13" i="1"/>
  <c r="G40" i="1"/>
  <c r="G41" i="1"/>
  <c r="G42" i="1"/>
  <c r="G43" i="1"/>
  <c r="G44" i="1"/>
  <c r="G45" i="1"/>
  <c r="G46" i="1"/>
  <c r="G47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2" i="1"/>
  <c r="G11" i="1"/>
  <c r="G10" i="1"/>
  <c r="G9" i="1"/>
  <c r="G8" i="1" l="1"/>
  <c r="G6" i="1" s="1"/>
  <c r="J6" i="1" s="1"/>
  <c r="B9" i="4"/>
  <c r="C13" i="1" l="1"/>
  <c r="C9" i="1"/>
  <c r="C10" i="1"/>
  <c r="C11" i="1"/>
  <c r="C12" i="1"/>
  <c r="C14" i="1"/>
  <c r="C15" i="1"/>
  <c r="C16" i="1"/>
  <c r="C8" i="1"/>
  <c r="B3" i="4"/>
  <c r="C6" i="1" l="1"/>
  <c r="F1" i="1" s="1"/>
  <c r="B10" i="4" l="1"/>
</calcChain>
</file>

<file path=xl/sharedStrings.xml><?xml version="1.0" encoding="utf-8"?>
<sst xmlns="http://schemas.openxmlformats.org/spreadsheetml/2006/main" count="85" uniqueCount="79">
  <si>
    <t>Intimidation</t>
  </si>
  <si>
    <t>Escalade</t>
  </si>
  <si>
    <t>Pistage</t>
  </si>
  <si>
    <t>Dressage</t>
  </si>
  <si>
    <t>Bluff</t>
  </si>
  <si>
    <t>Renseignements</t>
  </si>
  <si>
    <t>Saut</t>
  </si>
  <si>
    <t>Magie</t>
  </si>
  <si>
    <t>Tir</t>
  </si>
  <si>
    <t>PSY</t>
  </si>
  <si>
    <t>FOR</t>
  </si>
  <si>
    <t>INT</t>
  </si>
  <si>
    <t>CHA</t>
  </si>
  <si>
    <t>PER</t>
  </si>
  <si>
    <t>Psychologie</t>
  </si>
  <si>
    <t>Acrobaties</t>
  </si>
  <si>
    <t>Larcin</t>
  </si>
  <si>
    <t>Voir</t>
  </si>
  <si>
    <t>Equitation</t>
  </si>
  <si>
    <t>CON</t>
  </si>
  <si>
    <t>VOL</t>
  </si>
  <si>
    <t>AGI</t>
  </si>
  <si>
    <t>VIV</t>
  </si>
  <si>
    <t>Ratio</t>
  </si>
  <si>
    <t>Valeur</t>
  </si>
  <si>
    <t>Course</t>
  </si>
  <si>
    <t>Discrétion</t>
  </si>
  <si>
    <t>Navigation</t>
  </si>
  <si>
    <t>Négoce</t>
  </si>
  <si>
    <t>Corps à corps</t>
  </si>
  <si>
    <t>A dépenser</t>
  </si>
  <si>
    <t>Défense</t>
  </si>
  <si>
    <t>Décryptage</t>
  </si>
  <si>
    <t>Eloquence</t>
  </si>
  <si>
    <t>Entendre</t>
  </si>
  <si>
    <t>Fouille</t>
  </si>
  <si>
    <t>Mécanisme</t>
  </si>
  <si>
    <t>Médecine</t>
  </si>
  <si>
    <t>Survivalisme</t>
  </si>
  <si>
    <t>Connaissances Empire et Familles</t>
  </si>
  <si>
    <t>Connaissances Etranger</t>
  </si>
  <si>
    <t>Connaissances Histoire et Divin</t>
  </si>
  <si>
    <t>Connaissances Magie et Mystères</t>
  </si>
  <si>
    <t>Connaissances Nature</t>
  </si>
  <si>
    <t>Natation</t>
  </si>
  <si>
    <t>Artisanat Art</t>
  </si>
  <si>
    <t>Artisanat Cuisine</t>
  </si>
  <si>
    <t>Artisanat Forge</t>
  </si>
  <si>
    <t>Artisanat Orfèvrerie</t>
  </si>
  <si>
    <t>Artisanat Tannerie</t>
  </si>
  <si>
    <t>Artisanat Structure</t>
  </si>
  <si>
    <t>Etape 1 : Caractéristiques</t>
  </si>
  <si>
    <t>Coût ✎</t>
  </si>
  <si>
    <t>◇Traits, ◆Talents et ❖Pouvoirs</t>
  </si>
  <si>
    <t>PV (🎔)</t>
  </si>
  <si>
    <t>PP (🗲)</t>
  </si>
  <si>
    <t>25✎ à dépenser</t>
  </si>
  <si>
    <t>Etape 2 : Compétences</t>
  </si>
  <si>
    <t>💪︎Caractéristique</t>
  </si>
  <si>
    <t>✋Compétence</t>
  </si>
  <si>
    <t xml:space="preserve">10✎ + ceux restant de l'Etape 2 à dépenser </t>
  </si>
  <si>
    <t xml:space="preserve">Cellules à éditer </t>
  </si>
  <si>
    <t>de 0 à 10✎ à dépenser
(les ✎ non dépensés d'additionnent à ceux de l'Etape 3)</t>
  </si>
  <si>
    <t>Points de Création (✎) restants</t>
  </si>
  <si>
    <t>Restant</t>
  </si>
  <si>
    <t>Mouvement (🦶︎)</t>
  </si>
  <si>
    <t>Choisir son équipement de départ</t>
  </si>
  <si>
    <t>Etape 4 : Equipement</t>
  </si>
  <si>
    <t>Des vêtements de roturier</t>
  </si>
  <si>
    <t>Un sac à dos contenant : une tente, une couverture chaude et un briquet à amadou</t>
  </si>
  <si>
    <t>1 arme à une main et un bouclier OU
2 armes à une main légères OU
1 arme à deux mains</t>
  </si>
  <si>
    <t>Etape 5 : Autres statistiques</t>
  </si>
  <si>
    <t>PD (✪)</t>
  </si>
  <si>
    <t>PA (⛊)</t>
  </si>
  <si>
    <t>Notez les ⛊ de l'armure et du bouclier</t>
  </si>
  <si>
    <t>Etape 3 : Traits, Talents et Pouvoirs</t>
  </si>
  <si>
    <t>Artisanat Alchimie</t>
  </si>
  <si>
    <t>Version 1.1.0</t>
  </si>
  <si>
    <t>Une armure légère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</si>
</sst>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0" fillId="3" borderId="4" xfId="0" applyFill="1" applyBorder="1"/>
    <xf numFmtId="0" fontId="0" fillId="3" borderId="5" xfId="0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/>
    </xf>
    <xf numFmtId="0" fontId="0" fillId="3" borderId="2" xfId="0" applyFill="1" applyBorder="1"/>
    <xf numFmtId="0" fontId="3" fillId="3" borderId="4" xfId="0" applyFont="1" applyFill="1" applyBorder="1" applyAlignment="1">
      <alignment vertical="center" wrapText="1"/>
    </xf>
    <xf numFmtId="0" fontId="0" fillId="3" borderId="8" xfId="0" applyFill="1" applyBorder="1" applyAlignment="1">
      <alignment horizontal="center"/>
    </xf>
    <xf numFmtId="0" fontId="6" fillId="3" borderId="9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8" fillId="3" borderId="9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4" xfId="0" applyFont="1" applyFill="1" applyBorder="1"/>
    <xf numFmtId="0" fontId="0" fillId="2" borderId="5" xfId="0" applyFill="1" applyBorder="1" applyAlignment="1">
      <alignment horizontal="center"/>
    </xf>
    <xf numFmtId="0" fontId="7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right"/>
    </xf>
    <xf numFmtId="0" fontId="5" fillId="3" borderId="0" xfId="0" applyFont="1" applyFill="1"/>
    <xf numFmtId="0" fontId="2" fillId="2" borderId="7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6" xfId="0" applyFill="1" applyBorder="1"/>
    <xf numFmtId="0" fontId="0" fillId="3" borderId="5" xfId="0" applyFill="1" applyBorder="1"/>
    <xf numFmtId="0" fontId="2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3" borderId="8" xfId="0" applyFill="1" applyBorder="1"/>
    <xf numFmtId="0" fontId="0" fillId="3" borderId="17" xfId="0" applyFill="1" applyBorder="1"/>
    <xf numFmtId="0" fontId="2" fillId="2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0" fillId="3" borderId="14" xfId="0" applyFill="1" applyBorder="1"/>
    <xf numFmtId="0" fontId="0" fillId="3" borderId="9" xfId="0" applyFill="1" applyBorder="1" applyAlignment="1">
      <alignment horizontal="left"/>
    </xf>
    <xf numFmtId="0" fontId="0" fillId="3" borderId="14" xfId="0" applyFill="1" applyBorder="1" applyAlignment="1">
      <alignment horizontal="left"/>
    </xf>
  </cellXfs>
  <cellStyles count="1">
    <cellStyle name="Normal" xfId="0" builtinId="0"/>
  </cellStyles>
  <dxfs count="9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R66"/>
  <sheetViews>
    <sheetView tabSelected="1" zoomScale="85" zoomScaleNormal="85" workbookViewId="0">
      <pane ySplit="1" topLeftCell="A2" activePane="bottomLeft" state="frozen"/>
      <selection pane="bottomLeft" activeCell="O23" sqref="O23"/>
    </sheetView>
  </sheetViews>
  <sheetFormatPr baseColWidth="10" defaultColWidth="11.5703125" defaultRowHeight="15" x14ac:dyDescent="0.25"/>
  <cols>
    <col min="1" max="1" width="33.7109375" style="5" bestFit="1" customWidth="1"/>
    <col min="2" max="2" width="15.140625" style="5" customWidth="1"/>
    <col min="3" max="3" width="11.5703125" style="5"/>
    <col min="4" max="4" width="3.140625" style="5" customWidth="1"/>
    <col min="5" max="5" width="33.7109375" style="5" bestFit="1" customWidth="1"/>
    <col min="6" max="6" width="11.5703125" style="5" customWidth="1"/>
    <col min="7" max="7" width="11.5703125" style="5"/>
    <col min="8" max="8" width="2.7109375" style="5" customWidth="1"/>
    <col min="9" max="9" width="48.42578125" style="5" customWidth="1"/>
    <col min="10" max="10" width="10.28515625" style="5" customWidth="1"/>
    <col min="11" max="11" width="2.140625" style="5" customWidth="1"/>
    <col min="12" max="12" width="21.7109375" style="5" bestFit="1" customWidth="1"/>
    <col min="13" max="13" width="16.140625" style="5" customWidth="1"/>
    <col min="14" max="14" width="2" style="5" customWidth="1"/>
    <col min="15" max="15" width="21.28515625" style="5" customWidth="1"/>
    <col min="16" max="16" width="13.42578125" style="5" customWidth="1"/>
    <col min="17" max="16384" width="11.5703125" style="5"/>
  </cols>
  <sheetData>
    <row r="1" spans="1:16" ht="21.75" thickBot="1" x14ac:dyDescent="0.4">
      <c r="A1" s="58" t="s">
        <v>63</v>
      </c>
      <c r="B1" s="59"/>
      <c r="C1" s="59"/>
      <c r="D1" s="59"/>
      <c r="E1" s="60"/>
      <c r="F1" s="58">
        <f>C6+10-SUM(G8:G47)+10-SUM(J8:J17)</f>
        <v>45</v>
      </c>
      <c r="G1" s="59"/>
      <c r="H1" s="59"/>
      <c r="I1" s="59"/>
      <c r="J1" s="60"/>
      <c r="K1" s="25"/>
      <c r="M1" s="30" t="s">
        <v>77</v>
      </c>
    </row>
    <row r="3" spans="1:16" ht="18.75" x14ac:dyDescent="0.3">
      <c r="A3" s="48" t="s">
        <v>51</v>
      </c>
      <c r="B3" s="67"/>
      <c r="C3" s="49"/>
      <c r="E3" s="48" t="s">
        <v>57</v>
      </c>
      <c r="F3" s="67"/>
      <c r="G3" s="49"/>
      <c r="I3" s="48" t="s">
        <v>75</v>
      </c>
      <c r="J3" s="49"/>
      <c r="L3" s="48" t="s">
        <v>67</v>
      </c>
      <c r="M3" s="49"/>
      <c r="O3" s="48" t="s">
        <v>71</v>
      </c>
      <c r="P3" s="49"/>
    </row>
    <row r="4" spans="1:16" x14ac:dyDescent="0.25">
      <c r="A4" s="50" t="s">
        <v>56</v>
      </c>
      <c r="B4" s="61"/>
      <c r="C4" s="51"/>
      <c r="E4" s="62" t="s">
        <v>62</v>
      </c>
      <c r="F4" s="63"/>
      <c r="G4" s="64"/>
      <c r="I4" s="50" t="s">
        <v>60</v>
      </c>
      <c r="J4" s="51"/>
      <c r="L4" s="50" t="s">
        <v>66</v>
      </c>
      <c r="M4" s="51"/>
      <c r="O4" s="50" t="s">
        <v>74</v>
      </c>
      <c r="P4" s="51"/>
    </row>
    <row r="5" spans="1:16" ht="28.5" customHeight="1" thickBot="1" x14ac:dyDescent="0.3">
      <c r="A5" s="50"/>
      <c r="B5" s="61"/>
      <c r="C5" s="51"/>
      <c r="E5" s="62"/>
      <c r="F5" s="63"/>
      <c r="G5" s="64"/>
      <c r="I5" s="65"/>
      <c r="J5" s="66"/>
      <c r="L5" s="50"/>
      <c r="M5" s="51"/>
      <c r="O5" s="50"/>
      <c r="P5" s="51"/>
    </row>
    <row r="6" spans="1:16" ht="15.75" thickBot="1" x14ac:dyDescent="0.3">
      <c r="A6" s="39"/>
      <c r="B6" s="41" t="s">
        <v>64</v>
      </c>
      <c r="C6" s="43">
        <f>25-SUM(C8:C16)</f>
        <v>25</v>
      </c>
      <c r="E6" s="2"/>
      <c r="F6" s="42" t="s">
        <v>64</v>
      </c>
      <c r="G6" s="43">
        <f>10-SUM(G8:G47)</f>
        <v>10</v>
      </c>
      <c r="I6" s="42" t="s">
        <v>64</v>
      </c>
      <c r="J6" s="43">
        <f>10+G6-SUM(J8:J17)</f>
        <v>20</v>
      </c>
      <c r="L6" s="2"/>
      <c r="M6" s="40"/>
      <c r="O6" s="39"/>
      <c r="P6" s="44"/>
    </row>
    <row r="7" spans="1:16" ht="18.75" customHeight="1" x14ac:dyDescent="0.3">
      <c r="A7" s="14" t="s">
        <v>58</v>
      </c>
      <c r="B7" s="15" t="s">
        <v>24</v>
      </c>
      <c r="C7" s="16" t="s">
        <v>52</v>
      </c>
      <c r="E7" s="14" t="s">
        <v>59</v>
      </c>
      <c r="F7" s="15" t="s">
        <v>24</v>
      </c>
      <c r="G7" s="16" t="s">
        <v>52</v>
      </c>
      <c r="I7" s="17" t="s">
        <v>53</v>
      </c>
      <c r="J7" s="16" t="s">
        <v>52</v>
      </c>
      <c r="L7" s="52" t="s">
        <v>70</v>
      </c>
      <c r="M7" s="53"/>
      <c r="O7" s="23" t="s">
        <v>54</v>
      </c>
      <c r="P7" s="21">
        <f>B9*4+10</f>
        <v>10</v>
      </c>
    </row>
    <row r="8" spans="1:16" x14ac:dyDescent="0.25">
      <c r="A8" s="2" t="s">
        <v>10</v>
      </c>
      <c r="B8" s="18"/>
      <c r="C8" s="3">
        <f>VLOOKUP(B8,Config!$A$2:$B$7,2)</f>
        <v>0</v>
      </c>
      <c r="E8" s="12" t="s">
        <v>29</v>
      </c>
      <c r="F8" s="19"/>
      <c r="G8" s="3">
        <f>VLOOKUP(F8,Config!$A$2:$B$7,2)</f>
        <v>0</v>
      </c>
      <c r="I8" s="26"/>
      <c r="J8" s="24"/>
      <c r="L8" s="54"/>
      <c r="M8" s="55"/>
      <c r="O8" s="23" t="s">
        <v>55</v>
      </c>
      <c r="P8" s="21">
        <f>B11*10</f>
        <v>0</v>
      </c>
    </row>
    <row r="9" spans="1:16" x14ac:dyDescent="0.25">
      <c r="A9" s="2" t="s">
        <v>19</v>
      </c>
      <c r="B9" s="18"/>
      <c r="C9" s="3">
        <f>VLOOKUP(B9,Config!$A$2:$B$7,2)</f>
        <v>0</v>
      </c>
      <c r="E9" s="28" t="s">
        <v>7</v>
      </c>
      <c r="F9" s="19"/>
      <c r="G9" s="3">
        <f>VLOOKUP(F9,Config!$A$2:$B$7,2)</f>
        <v>0</v>
      </c>
      <c r="I9" s="27"/>
      <c r="J9" s="24"/>
      <c r="L9" s="56"/>
      <c r="M9" s="57"/>
      <c r="O9" s="23" t="s">
        <v>73</v>
      </c>
      <c r="P9" s="46"/>
    </row>
    <row r="10" spans="1:16" x14ac:dyDescent="0.25">
      <c r="A10" s="2" t="s">
        <v>12</v>
      </c>
      <c r="B10" s="18"/>
      <c r="C10" s="3">
        <f>VLOOKUP(B10,Config!$A$2:$B$7,2)</f>
        <v>0</v>
      </c>
      <c r="E10" s="28" t="s">
        <v>8</v>
      </c>
      <c r="F10" s="19"/>
      <c r="G10" s="3">
        <f>VLOOKUP(F10,Config!$A$2:$B$7,2)</f>
        <v>0</v>
      </c>
      <c r="I10" s="27"/>
      <c r="J10" s="24"/>
      <c r="L10" s="69" t="s">
        <v>78</v>
      </c>
      <c r="M10" s="70"/>
      <c r="O10" s="23" t="s">
        <v>72</v>
      </c>
      <c r="P10" s="21">
        <v>1</v>
      </c>
    </row>
    <row r="11" spans="1:16" ht="15" customHeight="1" x14ac:dyDescent="0.25">
      <c r="A11" s="2" t="s">
        <v>9</v>
      </c>
      <c r="B11" s="18"/>
      <c r="C11" s="3">
        <f>VLOOKUP(B11,Config!$A$2:$B$7,2)</f>
        <v>0</v>
      </c>
      <c r="E11" s="29" t="s">
        <v>31</v>
      </c>
      <c r="F11" s="20"/>
      <c r="G11" s="13">
        <f>VLOOKUP(F11,Config!$A$2:$B$7,2)</f>
        <v>0</v>
      </c>
      <c r="I11" s="27"/>
      <c r="J11" s="24"/>
      <c r="L11" s="69" t="s">
        <v>68</v>
      </c>
      <c r="M11" s="70"/>
      <c r="O11" s="22" t="s">
        <v>65</v>
      </c>
      <c r="P11" s="4">
        <v>5</v>
      </c>
    </row>
    <row r="12" spans="1:16" ht="16.5" customHeight="1" x14ac:dyDescent="0.25">
      <c r="A12" s="2" t="s">
        <v>20</v>
      </c>
      <c r="B12" s="18"/>
      <c r="C12" s="3">
        <f>VLOOKUP(B12,Config!$A$2:$B$7,2)</f>
        <v>0</v>
      </c>
      <c r="E12" s="31" t="s">
        <v>15</v>
      </c>
      <c r="F12" s="19"/>
      <c r="G12" s="3">
        <f>VLOOKUP(F12,Config!$A$2:$B$7,2)</f>
        <v>0</v>
      </c>
      <c r="I12" s="27"/>
      <c r="J12" s="24"/>
      <c r="L12" s="52" t="s">
        <v>69</v>
      </c>
      <c r="M12" s="53"/>
    </row>
    <row r="13" spans="1:16" x14ac:dyDescent="0.25">
      <c r="A13" s="2" t="s">
        <v>11</v>
      </c>
      <c r="B13" s="18"/>
      <c r="C13" s="3">
        <f>VLOOKUP(B13,Config!$A$2:$B$7,2)</f>
        <v>0</v>
      </c>
      <c r="E13" s="32" t="s">
        <v>76</v>
      </c>
      <c r="F13" s="19"/>
      <c r="G13" s="3">
        <f>VLOOKUP(F13,Config!$A$2:$B$7,2)</f>
        <v>0</v>
      </c>
      <c r="I13" s="27"/>
      <c r="J13" s="24"/>
      <c r="L13" s="54"/>
      <c r="M13" s="55"/>
    </row>
    <row r="14" spans="1:16" x14ac:dyDescent="0.25">
      <c r="A14" s="2" t="s">
        <v>21</v>
      </c>
      <c r="B14" s="18"/>
      <c r="C14" s="3">
        <f>VLOOKUP(B14,Config!$A$2:$B$7,2)</f>
        <v>0</v>
      </c>
      <c r="E14" s="32" t="s">
        <v>45</v>
      </c>
      <c r="F14" s="19"/>
      <c r="G14" s="3">
        <f>VLOOKUP(F14,Config!$A$2:$B$7,2)</f>
        <v>0</v>
      </c>
      <c r="I14" s="27"/>
      <c r="J14" s="24"/>
      <c r="L14" s="54"/>
      <c r="M14" s="55"/>
    </row>
    <row r="15" spans="1:16" x14ac:dyDescent="0.25">
      <c r="A15" s="2" t="s">
        <v>22</v>
      </c>
      <c r="B15" s="18"/>
      <c r="C15" s="3">
        <f>VLOOKUP(B15,Config!$A$2:$B$7,2)</f>
        <v>0</v>
      </c>
      <c r="E15" s="32" t="s">
        <v>46</v>
      </c>
      <c r="F15" s="19"/>
      <c r="G15" s="3">
        <f>VLOOKUP(F15,Config!$A$2:$B$7,2)</f>
        <v>0</v>
      </c>
      <c r="I15" s="27"/>
      <c r="J15" s="24"/>
      <c r="L15" s="45" t="str">
        <f>50*B10+100&amp;" Kaars en liquidités monétaires"</f>
        <v>100 Kaars en liquidités monétaires</v>
      </c>
      <c r="M15" s="68"/>
    </row>
    <row r="16" spans="1:16" x14ac:dyDescent="0.25">
      <c r="A16" s="2" t="s">
        <v>13</v>
      </c>
      <c r="B16" s="35"/>
      <c r="C16" s="13">
        <f>VLOOKUP(B16,Config!$A$2:$B$7,2)</f>
        <v>0</v>
      </c>
      <c r="E16" s="32" t="s">
        <v>47</v>
      </c>
      <c r="F16" s="19"/>
      <c r="G16" s="3">
        <f>VLOOKUP(F16,Config!$A$2:$B$7,2)</f>
        <v>0</v>
      </c>
      <c r="I16" s="27"/>
      <c r="J16" s="24"/>
    </row>
    <row r="17" spans="1:18" x14ac:dyDescent="0.25">
      <c r="A17" s="11"/>
      <c r="E17" s="32" t="s">
        <v>48</v>
      </c>
      <c r="F17" s="19"/>
      <c r="G17" s="3">
        <f>VLOOKUP(F17,Config!$A$2:$B$7,2)</f>
        <v>0</v>
      </c>
      <c r="I17" s="37"/>
      <c r="J17" s="38"/>
    </row>
    <row r="18" spans="1:18" x14ac:dyDescent="0.25">
      <c r="A18" s="47" t="s">
        <v>61</v>
      </c>
      <c r="B18" s="47"/>
      <c r="C18" s="6"/>
      <c r="E18" s="2" t="s">
        <v>49</v>
      </c>
      <c r="F18" s="19"/>
      <c r="G18" s="3">
        <f>VLOOKUP(F18,Config!$A$2:$B$7,2)</f>
        <v>0</v>
      </c>
    </row>
    <row r="19" spans="1:18" x14ac:dyDescent="0.25">
      <c r="A19" s="33"/>
      <c r="E19" s="2" t="s">
        <v>50</v>
      </c>
      <c r="F19" s="19"/>
      <c r="G19" s="3">
        <f>VLOOKUP(F19,Config!$A$2:$B$7,2)</f>
        <v>0</v>
      </c>
    </row>
    <row r="20" spans="1:18" x14ac:dyDescent="0.25">
      <c r="E20" s="32" t="s">
        <v>4</v>
      </c>
      <c r="F20" s="19"/>
      <c r="G20" s="3">
        <f>VLOOKUP(F20,Config!$A$2:$B$7,2)</f>
        <v>0</v>
      </c>
    </row>
    <row r="21" spans="1:18" x14ac:dyDescent="0.25">
      <c r="E21" s="32" t="s">
        <v>39</v>
      </c>
      <c r="F21" s="19"/>
      <c r="G21" s="3">
        <f>VLOOKUP(F21,Config!$A$2:$B$7,2)</f>
        <v>0</v>
      </c>
    </row>
    <row r="22" spans="1:18" x14ac:dyDescent="0.25">
      <c r="E22" s="32" t="s">
        <v>40</v>
      </c>
      <c r="F22" s="19"/>
      <c r="G22" s="3">
        <f>VLOOKUP(F22,Config!$A$2:$B$7,2)</f>
        <v>0</v>
      </c>
      <c r="I22" s="34"/>
    </row>
    <row r="23" spans="1:18" x14ac:dyDescent="0.25">
      <c r="E23" s="32" t="s">
        <v>41</v>
      </c>
      <c r="F23" s="19"/>
      <c r="G23" s="3">
        <f>VLOOKUP(F23,Config!$A$2:$B$7,2)</f>
        <v>0</v>
      </c>
      <c r="I23" s="34"/>
    </row>
    <row r="24" spans="1:18" x14ac:dyDescent="0.25">
      <c r="E24" s="32" t="s">
        <v>42</v>
      </c>
      <c r="F24" s="19"/>
      <c r="G24" s="3">
        <f>VLOOKUP(F24,Config!$A$2:$B$7,2)</f>
        <v>0</v>
      </c>
      <c r="H24" s="7"/>
      <c r="I24" s="7"/>
    </row>
    <row r="25" spans="1:18" x14ac:dyDescent="0.25">
      <c r="E25" s="32" t="s">
        <v>43</v>
      </c>
      <c r="F25" s="19"/>
      <c r="G25" s="3">
        <f>VLOOKUP(F25,Config!$A$2:$B$7,2)</f>
        <v>0</v>
      </c>
      <c r="H25" s="7"/>
    </row>
    <row r="26" spans="1:18" x14ac:dyDescent="0.25">
      <c r="E26" s="32" t="s">
        <v>25</v>
      </c>
      <c r="F26" s="19"/>
      <c r="G26" s="3">
        <f>VLOOKUP(F26,Config!$A$2:$B$7,2)</f>
        <v>0</v>
      </c>
      <c r="H26" s="7"/>
    </row>
    <row r="27" spans="1:18" x14ac:dyDescent="0.25">
      <c r="E27" s="32" t="s">
        <v>26</v>
      </c>
      <c r="F27" s="19"/>
      <c r="G27" s="3">
        <f>VLOOKUP(F27,Config!$A$2:$B$7,2)</f>
        <v>0</v>
      </c>
      <c r="H27" s="7"/>
      <c r="I27" s="7"/>
      <c r="R27" s="7"/>
    </row>
    <row r="28" spans="1:18" x14ac:dyDescent="0.25">
      <c r="E28" s="32" t="s">
        <v>32</v>
      </c>
      <c r="F28" s="19"/>
      <c r="G28" s="3">
        <f>VLOOKUP(F28,Config!$A$2:$B$7,2)</f>
        <v>0</v>
      </c>
      <c r="H28" s="7"/>
    </row>
    <row r="29" spans="1:18" x14ac:dyDescent="0.25">
      <c r="E29" s="32" t="s">
        <v>3</v>
      </c>
      <c r="F29" s="19"/>
      <c r="G29" s="3">
        <f>VLOOKUP(F29,Config!$A$2:$B$7,2)</f>
        <v>0</v>
      </c>
      <c r="H29" s="7"/>
    </row>
    <row r="30" spans="1:18" x14ac:dyDescent="0.25">
      <c r="E30" s="32" t="s">
        <v>33</v>
      </c>
      <c r="F30" s="19"/>
      <c r="G30" s="3">
        <f>VLOOKUP(F30,Config!$A$2:$B$7,2)</f>
        <v>0</v>
      </c>
      <c r="H30" s="7"/>
      <c r="I30" s="7"/>
    </row>
    <row r="31" spans="1:18" x14ac:dyDescent="0.25">
      <c r="E31" s="32" t="s">
        <v>34</v>
      </c>
      <c r="F31" s="19"/>
      <c r="G31" s="3">
        <f>VLOOKUP(F31,Config!$A$2:$B$7,2)</f>
        <v>0</v>
      </c>
    </row>
    <row r="32" spans="1:18" x14ac:dyDescent="0.25">
      <c r="E32" s="32" t="s">
        <v>18</v>
      </c>
      <c r="F32" s="19"/>
      <c r="G32" s="3">
        <f>VLOOKUP(F32,Config!$A$2:$B$7,2)</f>
        <v>0</v>
      </c>
    </row>
    <row r="33" spans="5:10" x14ac:dyDescent="0.25">
      <c r="E33" s="32" t="s">
        <v>1</v>
      </c>
      <c r="F33" s="19"/>
      <c r="G33" s="3">
        <f>VLOOKUP(F33,Config!$A$2:$B$7,2)</f>
        <v>0</v>
      </c>
    </row>
    <row r="34" spans="5:10" x14ac:dyDescent="0.25">
      <c r="E34" s="32" t="s">
        <v>35</v>
      </c>
      <c r="F34" s="19"/>
      <c r="G34" s="3">
        <f>VLOOKUP(F34,Config!$A$2:$B$7,2)</f>
        <v>0</v>
      </c>
    </row>
    <row r="35" spans="5:10" x14ac:dyDescent="0.25">
      <c r="E35" s="32" t="s">
        <v>0</v>
      </c>
      <c r="F35" s="19"/>
      <c r="G35" s="3">
        <f>VLOOKUP(F35,Config!$A$2:$B$7,2)</f>
        <v>0</v>
      </c>
    </row>
    <row r="36" spans="5:10" x14ac:dyDescent="0.25">
      <c r="E36" s="32" t="s">
        <v>16</v>
      </c>
      <c r="F36" s="19"/>
      <c r="G36" s="3">
        <f>VLOOKUP(F36,Config!$A$2:$B$7,2)</f>
        <v>0</v>
      </c>
    </row>
    <row r="37" spans="5:10" x14ac:dyDescent="0.25">
      <c r="E37" s="32" t="s">
        <v>36</v>
      </c>
      <c r="F37" s="19"/>
      <c r="G37" s="3">
        <f>VLOOKUP(F37,Config!$A$2:$B$7,2)</f>
        <v>0</v>
      </c>
    </row>
    <row r="38" spans="5:10" x14ac:dyDescent="0.25">
      <c r="E38" s="32" t="s">
        <v>37</v>
      </c>
      <c r="F38" s="19"/>
      <c r="G38" s="3">
        <f>VLOOKUP(F38,Config!$A$2:$B$7,2)</f>
        <v>0</v>
      </c>
    </row>
    <row r="39" spans="5:10" x14ac:dyDescent="0.25">
      <c r="E39" s="32" t="s">
        <v>44</v>
      </c>
      <c r="F39" s="19"/>
      <c r="G39" s="3">
        <f>VLOOKUP(F39,Config!$A$2:$B$7,2)</f>
        <v>0</v>
      </c>
    </row>
    <row r="40" spans="5:10" x14ac:dyDescent="0.25">
      <c r="E40" s="32" t="s">
        <v>27</v>
      </c>
      <c r="F40" s="19"/>
      <c r="G40" s="3">
        <f>VLOOKUP(F40,Config!$A$2:$B$7,2)</f>
        <v>0</v>
      </c>
    </row>
    <row r="41" spans="5:10" x14ac:dyDescent="0.25">
      <c r="E41" s="32" t="s">
        <v>28</v>
      </c>
      <c r="F41" s="19"/>
      <c r="G41" s="3">
        <f>VLOOKUP(F41,Config!$A$2:$B$7,2)</f>
        <v>0</v>
      </c>
      <c r="J41" s="7"/>
    </row>
    <row r="42" spans="5:10" x14ac:dyDescent="0.25">
      <c r="E42" s="32" t="s">
        <v>2</v>
      </c>
      <c r="F42" s="19"/>
      <c r="G42" s="3">
        <f>VLOOKUP(F42,Config!$A$2:$B$7,2)</f>
        <v>0</v>
      </c>
    </row>
    <row r="43" spans="5:10" x14ac:dyDescent="0.25">
      <c r="E43" s="32" t="s">
        <v>14</v>
      </c>
      <c r="F43" s="19"/>
      <c r="G43" s="3">
        <f>VLOOKUP(F43,Config!$A$2:$B$7,2)</f>
        <v>0</v>
      </c>
    </row>
    <row r="44" spans="5:10" x14ac:dyDescent="0.25">
      <c r="E44" s="32" t="s">
        <v>5</v>
      </c>
      <c r="F44" s="19"/>
      <c r="G44" s="3">
        <f>VLOOKUP(F44,Config!$A$2:$B$7,2)</f>
        <v>0</v>
      </c>
    </row>
    <row r="45" spans="5:10" x14ac:dyDescent="0.25">
      <c r="E45" s="32" t="s">
        <v>6</v>
      </c>
      <c r="F45" s="19"/>
      <c r="G45" s="3">
        <f>VLOOKUP(F45,Config!$A$2:$B$7,2)</f>
        <v>0</v>
      </c>
    </row>
    <row r="46" spans="5:10" x14ac:dyDescent="0.25">
      <c r="E46" s="32" t="s">
        <v>38</v>
      </c>
      <c r="F46" s="19"/>
      <c r="G46" s="3">
        <f>VLOOKUP(F46,Config!$A$2:$B$7,2)</f>
        <v>0</v>
      </c>
    </row>
    <row r="47" spans="5:10" x14ac:dyDescent="0.25">
      <c r="E47" s="36" t="s">
        <v>17</v>
      </c>
      <c r="F47" s="20"/>
      <c r="G47" s="13">
        <f>VLOOKUP(F47,Config!$A$2:$B$7,2)</f>
        <v>0</v>
      </c>
    </row>
    <row r="65" spans="1:3" x14ac:dyDescent="0.25">
      <c r="A65" s="9"/>
      <c r="B65" s="10"/>
      <c r="C65" s="10"/>
    </row>
    <row r="66" spans="1:3" x14ac:dyDescent="0.25">
      <c r="A66" s="9"/>
      <c r="B66" s="8"/>
      <c r="C66" s="8"/>
    </row>
  </sheetData>
  <mergeCells count="17">
    <mergeCell ref="A1:E1"/>
    <mergeCell ref="F1:J1"/>
    <mergeCell ref="A4:C5"/>
    <mergeCell ref="E4:G5"/>
    <mergeCell ref="I4:J5"/>
    <mergeCell ref="A3:C3"/>
    <mergeCell ref="E3:G3"/>
    <mergeCell ref="I3:J3"/>
    <mergeCell ref="A18:B18"/>
    <mergeCell ref="O3:P3"/>
    <mergeCell ref="O4:P5"/>
    <mergeCell ref="L3:M3"/>
    <mergeCell ref="L4:M5"/>
    <mergeCell ref="L7:M9"/>
    <mergeCell ref="L11:M11"/>
    <mergeCell ref="L12:M14"/>
    <mergeCell ref="L10:M10"/>
  </mergeCells>
  <conditionalFormatting sqref="B8:B16">
    <cfRule type="cellIs" dxfId="8" priority="18" operator="greaterThan">
      <formula>5</formula>
    </cfRule>
  </conditionalFormatting>
  <conditionalFormatting sqref="C6">
    <cfRule type="cellIs" dxfId="7" priority="11" operator="lessThan">
      <formula>0</formula>
    </cfRule>
  </conditionalFormatting>
  <conditionalFormatting sqref="F1 K1">
    <cfRule type="cellIs" dxfId="6" priority="19" operator="lessThan">
      <formula>0</formula>
    </cfRule>
  </conditionalFormatting>
  <conditionalFormatting sqref="F1:J1">
    <cfRule type="expression" dxfId="5" priority="2">
      <formula>$J$6&gt;20</formula>
    </cfRule>
    <cfRule type="expression" dxfId="4" priority="3">
      <formula>$C$6&gt;25</formula>
    </cfRule>
    <cfRule type="expression" dxfId="3" priority="32">
      <formula>$G$6&gt;10</formula>
    </cfRule>
  </conditionalFormatting>
  <conditionalFormatting sqref="G6">
    <cfRule type="cellIs" dxfId="2" priority="10" operator="lessThan">
      <formula>0</formula>
    </cfRule>
  </conditionalFormatting>
  <conditionalFormatting sqref="J6">
    <cfRule type="cellIs" dxfId="1" priority="30" operator="lessThan">
      <formula>0</formula>
    </cfRule>
  </conditionalFormatting>
  <conditionalFormatting sqref="P9">
    <cfRule type="cellIs" dxfId="0" priority="1" operator="greaterThan">
      <formula>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BF9C15E0-BD87-416C-8D79-19EE3A795A9A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C6</xm:sqref>
        </x14:conditionalFormatting>
        <x14:conditionalFormatting xmlns:xm="http://schemas.microsoft.com/office/excel/2006/main">
          <x14:cfRule type="iconSet" priority="20" id="{4E4F63AA-3CA4-4126-8716-8F5F3F2AD185}">
            <x14:iconSet iconSet="3Symbol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F1</xm:sqref>
        </x14:conditionalFormatting>
        <x14:conditionalFormatting xmlns:xm="http://schemas.microsoft.com/office/excel/2006/main">
          <x14:cfRule type="iconSet" priority="16" id="{3F376F20-83FE-46E4-96A1-C79A1951EC23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10</xm:f>
              </x14:cfvo>
              <x14:cfIcon iconSet="NoIcons" iconId="0"/>
              <x14:cfIcon iconSet="3Symbols2" iconId="2"/>
              <x14:cfIcon iconSet="NoIcons" iconId="0"/>
            </x14:iconSet>
          </x14:cfRule>
          <xm:sqref>G6</xm:sqref>
        </x14:conditionalFormatting>
        <x14:conditionalFormatting xmlns:xm="http://schemas.microsoft.com/office/excel/2006/main">
          <x14:cfRule type="iconSet" priority="31" id="{3F6C99BE-28F7-4F46-BB25-97656AFC027F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J6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B10"/>
  <sheetViews>
    <sheetView workbookViewId="0">
      <selection activeCell="B11" sqref="B11"/>
    </sheetView>
  </sheetViews>
  <sheetFormatPr baseColWidth="10" defaultRowHeight="15" x14ac:dyDescent="0.25"/>
  <cols>
    <col min="1" max="1" width="10.42578125" bestFit="1" customWidth="1"/>
  </cols>
  <sheetData>
    <row r="1" spans="1:2" x14ac:dyDescent="0.25">
      <c r="A1" s="1" t="s">
        <v>23</v>
      </c>
    </row>
    <row r="2" spans="1:2" x14ac:dyDescent="0.25">
      <c r="A2">
        <v>0</v>
      </c>
      <c r="B2">
        <v>0</v>
      </c>
    </row>
    <row r="3" spans="1:2" x14ac:dyDescent="0.25">
      <c r="A3">
        <v>1</v>
      </c>
      <c r="B3">
        <f>1</f>
        <v>1</v>
      </c>
    </row>
    <row r="4" spans="1:2" x14ac:dyDescent="0.25">
      <c r="A4">
        <v>2</v>
      </c>
      <c r="B4">
        <v>2</v>
      </c>
    </row>
    <row r="5" spans="1:2" x14ac:dyDescent="0.25">
      <c r="A5">
        <v>3</v>
      </c>
      <c r="B5">
        <v>4</v>
      </c>
    </row>
    <row r="6" spans="1:2" x14ac:dyDescent="0.25">
      <c r="A6">
        <v>4</v>
      </c>
      <c r="B6">
        <v>7</v>
      </c>
    </row>
    <row r="7" spans="1:2" x14ac:dyDescent="0.25">
      <c r="A7">
        <v>5</v>
      </c>
      <c r="B7">
        <v>11</v>
      </c>
    </row>
    <row r="9" spans="1:2" x14ac:dyDescent="0.25">
      <c r="A9" s="1" t="s">
        <v>30</v>
      </c>
      <c r="B9" s="1">
        <f>25+10+10</f>
        <v>45</v>
      </c>
    </row>
    <row r="10" spans="1:2" x14ac:dyDescent="0.25">
      <c r="A10" s="1" t="s">
        <v>64</v>
      </c>
      <c r="B10" s="1">
        <f>Créateur!C6+Créateur!G6+Créateur!J6</f>
        <v>55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Créateur</vt:lpstr>
      <vt:lpstr>Config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A.</dc:creator>
  <cp:lastModifiedBy>Paul Aubertin</cp:lastModifiedBy>
  <dcterms:created xsi:type="dcterms:W3CDTF">2017-10-08T22:05:38Z</dcterms:created>
  <dcterms:modified xsi:type="dcterms:W3CDTF">2026-03-26T16:49:47Z</dcterms:modified>
</cp:coreProperties>
</file>